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schaerlaekens/Documents/fractie/pers/"/>
    </mc:Choice>
  </mc:AlternateContent>
  <bookViews>
    <workbookView xWindow="0" yWindow="1240" windowWidth="29700" windowHeight="14860" tabRatio="500"/>
  </bookViews>
  <sheets>
    <sheet name="2015" sheetId="1" r:id="rId1"/>
    <sheet name="2016" sheetId="2" r:id="rId2"/>
    <sheet name="2015 werving" sheetId="3" r:id="rId3"/>
    <sheet name="Leeftijd + niveau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4" l="1"/>
  <c r="I18" i="4"/>
  <c r="I20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9" i="4"/>
  <c r="I21" i="4"/>
  <c r="I22" i="4"/>
  <c r="J22" i="4"/>
  <c r="K22" i="4"/>
  <c r="G22" i="4"/>
  <c r="H22" i="4"/>
  <c r="K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I24" i="4"/>
  <c r="G24" i="4"/>
  <c r="D7" i="4"/>
  <c r="D2" i="4"/>
  <c r="D3" i="4"/>
  <c r="D4" i="4"/>
  <c r="D5" i="4"/>
  <c r="D6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B22" i="4"/>
  <c r="B24" i="4"/>
  <c r="E2" i="3"/>
  <c r="E3" i="3"/>
  <c r="E4" i="3"/>
  <c r="E5" i="3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C23" i="3"/>
  <c r="D23" i="3"/>
  <c r="E23" i="3"/>
  <c r="C23" i="2"/>
  <c r="D23" i="2"/>
  <c r="F23" i="2"/>
  <c r="F33" i="1"/>
  <c r="E33" i="1"/>
  <c r="D33" i="1"/>
  <c r="C33" i="1"/>
  <c r="B33" i="1"/>
  <c r="B28" i="1"/>
  <c r="C28" i="1"/>
  <c r="D28" i="1"/>
  <c r="F28" i="1"/>
  <c r="E28" i="1"/>
  <c r="C23" i="1"/>
  <c r="D23" i="1"/>
  <c r="F23" i="1"/>
  <c r="F21" i="1"/>
  <c r="F11" i="1"/>
  <c r="F13" i="1"/>
  <c r="F5" i="1"/>
  <c r="F18" i="1"/>
  <c r="F6" i="1"/>
  <c r="F17" i="1"/>
  <c r="F2" i="1"/>
  <c r="F7" i="1"/>
  <c r="F19" i="1"/>
  <c r="F20" i="1"/>
  <c r="F4" i="1"/>
  <c r="F8" i="1"/>
  <c r="F9" i="1"/>
  <c r="F12" i="1"/>
  <c r="F15" i="1"/>
  <c r="F10" i="1"/>
  <c r="F3" i="1"/>
  <c r="F14" i="1"/>
</calcChain>
</file>

<file path=xl/sharedStrings.xml><?xml version="1.0" encoding="utf-8"?>
<sst xmlns="http://schemas.openxmlformats.org/spreadsheetml/2006/main" count="200" uniqueCount="68">
  <si>
    <t>Aandeel</t>
  </si>
  <si>
    <t>Organisatie</t>
  </si>
  <si>
    <t>Absoluut</t>
  </si>
  <si>
    <t>CIBW (informatica)</t>
  </si>
  <si>
    <t>Werknemers</t>
  </si>
  <si>
    <t>BIM</t>
  </si>
  <si>
    <t>GGC</t>
  </si>
  <si>
    <t>Actiris</t>
  </si>
  <si>
    <t>BGHM (huisvesting)</t>
  </si>
  <si>
    <t>RvB</t>
  </si>
  <si>
    <t>X</t>
  </si>
  <si>
    <t>Parkeeragentschap</t>
  </si>
  <si>
    <t>MIVB</t>
  </si>
  <si>
    <t>Innoviris</t>
  </si>
  <si>
    <t>x</t>
  </si>
  <si>
    <t>Net Brussel</t>
  </si>
  <si>
    <t xml:space="preserve">GOB (administratie) </t>
  </si>
  <si>
    <t>Atrium</t>
  </si>
  <si>
    <t>Citydev</t>
  </si>
  <si>
    <t>DBDMH (brandweer)</t>
  </si>
  <si>
    <t>GIMB</t>
  </si>
  <si>
    <t>Impulse</t>
  </si>
  <si>
    <t>Waarborgfonds</t>
  </si>
  <si>
    <t>Evoliris</t>
  </si>
  <si>
    <t>Ato</t>
  </si>
  <si>
    <t>Haven Brussel</t>
  </si>
  <si>
    <t>VISIT Brussel</t>
  </si>
  <si>
    <t>Kolom1</t>
  </si>
  <si>
    <t>5 op 11</t>
  </si>
  <si>
    <t>25 op 32</t>
  </si>
  <si>
    <t>9 op 11</t>
  </si>
  <si>
    <t>Totaal</t>
  </si>
  <si>
    <t>D</t>
  </si>
  <si>
    <t>E</t>
  </si>
  <si>
    <t>C</t>
  </si>
  <si>
    <t>A</t>
  </si>
  <si>
    <t>B</t>
  </si>
  <si>
    <t>Administratie</t>
  </si>
  <si>
    <t>Niveau</t>
  </si>
  <si>
    <t>Brandweer</t>
  </si>
  <si>
    <t>Leefmilieu Brussel</t>
  </si>
  <si>
    <t>MIVB  (geen gegevens)</t>
  </si>
  <si>
    <t>20 op 27</t>
  </si>
  <si>
    <t>Percentage</t>
  </si>
  <si>
    <t>2 op 5 (40)</t>
  </si>
  <si>
    <t>4 op 6</t>
  </si>
  <si>
    <t>Iristeam VZW</t>
  </si>
  <si>
    <t>Iristeam</t>
  </si>
  <si>
    <t>10 op 12</t>
  </si>
  <si>
    <t>5 op 9</t>
  </si>
  <si>
    <t>3 op 5</t>
  </si>
  <si>
    <t>5op7</t>
  </si>
  <si>
    <t>11 op 12</t>
  </si>
  <si>
    <t>21  op 24</t>
  </si>
  <si>
    <t>6 op 14</t>
  </si>
  <si>
    <t>6op 11</t>
  </si>
  <si>
    <t>3 op 7</t>
  </si>
  <si>
    <t>RvB Directie</t>
  </si>
  <si>
    <t>6 op 7</t>
  </si>
  <si>
    <t>Irisiteam VZW</t>
  </si>
  <si>
    <t>min 30</t>
  </si>
  <si>
    <t>D+E</t>
  </si>
  <si>
    <t>Leeftijd</t>
  </si>
  <si>
    <t>D+E+C</t>
  </si>
  <si>
    <t>Totaal aanwervingen</t>
  </si>
  <si>
    <t>pecentage</t>
  </si>
  <si>
    <t>totaal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</si>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</sst>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21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0" xfId="0" applyBorder="1"/>
    <xf numFmtId="165" fontId="0" fillId="0" borderId="0" xfId="1" applyNumberFormat="1" applyFont="1"/>
    <xf numFmtId="165" fontId="0" fillId="0" borderId="0" xfId="1" applyNumberFormat="1" applyFont="1" applyBorder="1"/>
    <xf numFmtId="165" fontId="0" fillId="2" borderId="1" xfId="1" applyNumberFormat="1" applyFont="1" applyFill="1" applyBorder="1"/>
    <xf numFmtId="0" fontId="3" fillId="0" borderId="0" xfId="0" applyFont="1" applyAlignment="1">
      <alignment horizontal="center" vertical="center"/>
    </xf>
    <xf numFmtId="0" fontId="0" fillId="4" borderId="2" xfId="0" applyFont="1" applyFill="1" applyBorder="1"/>
    <xf numFmtId="0" fontId="0" fillId="2" borderId="2" xfId="0" applyFont="1" applyFill="1" applyBorder="1"/>
    <xf numFmtId="0" fontId="7" fillId="3" borderId="3" xfId="0" applyFont="1" applyFill="1" applyBorder="1"/>
    <xf numFmtId="165" fontId="0" fillId="0" borderId="0" xfId="0" applyNumberFormat="1" applyFont="1" applyBorder="1"/>
    <xf numFmtId="9" fontId="0" fillId="0" borderId="0" xfId="1" applyFont="1"/>
    <xf numFmtId="0" fontId="0" fillId="4" borderId="4" xfId="0" applyFont="1" applyFill="1" applyBorder="1"/>
    <xf numFmtId="0" fontId="0" fillId="0" borderId="0" xfId="0" applyNumberFormat="1" applyBorder="1"/>
    <xf numFmtId="0" fontId="8" fillId="0" borderId="0" xfId="0" applyFont="1"/>
    <xf numFmtId="9" fontId="0" fillId="0" borderId="0" xfId="0" applyNumberFormat="1" applyFont="1"/>
    <xf numFmtId="10" fontId="0" fillId="4" borderId="2" xfId="1" applyNumberFormat="1" applyFont="1" applyFill="1" applyBorder="1"/>
    <xf numFmtId="10" fontId="0" fillId="2" borderId="2" xfId="1" applyNumberFormat="1" applyFont="1" applyFill="1" applyBorder="1"/>
    <xf numFmtId="0" fontId="1" fillId="0" borderId="0" xfId="92" applyNumberFormat="1" applyFont="1"/>
    <xf numFmtId="0" fontId="0" fillId="0" borderId="0" xfId="0" applyFont="1"/>
    <xf numFmtId="165" fontId="0" fillId="0" borderId="0" xfId="0" applyNumberFormat="1" applyFont="1"/>
    <xf numFmtId="0" fontId="0" fillId="0" borderId="0" xfId="0" applyFont="1" applyBorder="1"/>
    <xf numFmtId="0" fontId="0" fillId="0" borderId="0" xfId="0" applyFont="1" applyAlignment="1">
      <alignment horizontal="right"/>
    </xf>
  </cellXfs>
  <cellStyles count="121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Komma" xfId="92" builtinId="3"/>
    <cellStyle name="Procent" xfId="1" builtinId="5"/>
    <cellStyle name="Stand." xfId="0" builtinId="0"/>
  </cellStyles>
  <dxfs count="67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numFmt numFmtId="0" formatCode="General"/>
      <border diagonalUp="0" diagonalDown="0" outline="0">
        <left/>
        <right/>
        <top/>
        <bottom/>
      </border>
    </dxf>
    <dxf>
      <numFmt numFmtId="0" formatCode="General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el1" displayName="Tabel1" ref="A1:F23" totalsRowCount="1" headerRowDxfId="11" dataDxfId="9" totalsRowDxfId="10">
  <autoFilter ref="A1:F22"/>
  <sortState ref="A2:F21">
    <sortCondition ref="A1:A21"/>
  </sortState>
  <tableColumns count="6">
    <tableColumn id="1" name="Organisatie" totalsRowLabel="Totaal" dataDxfId="23" totalsRowDxfId="22"/>
    <tableColumn id="2" name="Aandeel" dataDxfId="21" totalsRowDxfId="20"/>
    <tableColumn id="3" name="Absoluut" totalsRowFunction="custom" dataDxfId="19" totalsRowDxfId="18">
      <totalsRowFormula>SUM(C2:C22)</totalsRowFormula>
    </tableColumn>
    <tableColumn id="4" name="Werknemers" totalsRowFunction="custom" dataDxfId="17" totalsRowDxfId="16">
      <totalsRowFormula>SUM(D2:D22)</totalsRowFormula>
    </tableColumn>
    <tableColumn id="5" name="RvB" dataDxfId="15" totalsRowDxfId="14"/>
    <tableColumn id="6" name="Percentage" totalsRowFunction="custom" dataDxfId="13" totalsRowDxfId="12" dataCellStyle="Procent">
      <calculatedColumnFormula>Tabel1[[#This Row],[Absoluut]]/Tabel1[[#This Row],[Werknemers]]</calculatedColumnFormula>
      <totalsRowFormula>Tabel1[[#Totals],[Absoluut]]/Tabel1[[#Totals],[Werknemers]]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A27:G33" totalsRowShown="0" headerRowDxfId="1" dataDxfId="0">
  <autoFilter ref="A27:G33"/>
  <tableColumns count="7">
    <tableColumn id="1" name="Niveau" dataDxfId="8"/>
    <tableColumn id="2" name="A" dataDxfId="7"/>
    <tableColumn id="3" name="B" dataDxfId="6"/>
    <tableColumn id="4" name="C" dataDxfId="5"/>
    <tableColumn id="5" name="D" dataDxfId="4"/>
    <tableColumn id="6" name="E" dataDxfId="3"/>
    <tableColumn id="7" name="Totaal" dataDxfId="2" dataCellStyle="Procen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14" displayName="Tabel14" ref="A1:F23" totalsRowCount="1" headerRowDxfId="26" dataDxfId="24" totalsRowDxfId="25">
  <autoFilter ref="A1:F22"/>
  <sortState ref="A2:F21">
    <sortCondition ref="A1:A21"/>
  </sortState>
  <tableColumns count="6">
    <tableColumn id="1" name="Organisatie" totalsRowLabel="Totaal" dataDxfId="38" totalsRowDxfId="37"/>
    <tableColumn id="2" name="Aandeel" dataDxfId="36" totalsRowDxfId="35"/>
    <tableColumn id="3" name="Absoluut" totalsRowFunction="custom" dataDxfId="34" totalsRowDxfId="33">
      <totalsRowFormula>SUM(C2:C22)</totalsRowFormula>
    </tableColumn>
    <tableColumn id="4" name="Werknemers" totalsRowFunction="custom" dataDxfId="32" totalsRowDxfId="31">
      <totalsRowFormula>SUM(D2:D22)</totalsRowFormula>
    </tableColumn>
    <tableColumn id="5" name="RvB Directie" dataDxfId="30" totalsRowDxfId="29"/>
    <tableColumn id="6" name="Kolom1" totalsRowFunction="custom" dataDxfId="28" totalsRowDxfId="27" dataCellStyle="Procent">
      <calculatedColumnFormula>Tabel14[[#This Row],[Absoluut]]/Tabel14[[#This Row],[Werknemers]]</calculatedColumnFormula>
      <totalsRowFormula>Tabel14[[#Totals],[Absoluut]]/Tabel14[[#Totals],[Werknemers]]</totalsRow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145" displayName="Tabel145" ref="A1:E23" totalsRowCount="1" headerRowDxfId="41" dataDxfId="39" totalsRowDxfId="40">
  <autoFilter ref="A1:E22"/>
  <sortState ref="A2:F21">
    <sortCondition ref="A1:A21"/>
  </sortState>
  <tableColumns count="5">
    <tableColumn id="1" name="Organisatie" totalsRowLabel="Totaal" dataDxfId="51" totalsRowDxfId="50"/>
    <tableColumn id="2" name="Aandeel" dataDxfId="49" totalsRowDxfId="48"/>
    <tableColumn id="3" name="Absoluut" totalsRowFunction="custom" dataDxfId="47" totalsRowDxfId="46">
      <totalsRowFormula>SUM(C2:C22)</totalsRowFormula>
    </tableColumn>
    <tableColumn id="4" name="Werknemers" totalsRowFunction="custom" dataDxfId="45" totalsRowDxfId="44">
      <totalsRowFormula>SUM(D2:D22)</totalsRowFormula>
    </tableColumn>
    <tableColumn id="6" name="Kolom1" totalsRowFunction="custom" dataDxfId="43" totalsRowDxfId="42" dataCellStyle="Procent">
      <calculatedColumnFormula>Tabel145[[#This Row],[Absoluut]]/Tabel145[[#This Row],[Werknemers]]</calculatedColumnFormula>
      <totalsRowFormula>Tabel145[[#Totals],[Absoluut]]/Tabel145[[#Totals],[Werknemers]]</totalsRow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el5" displayName="Tabel5" ref="A1:D22" totalsRowCount="1">
  <autoFilter ref="A1:D21"/>
  <sortState ref="A2:C21">
    <sortCondition ref="A1:A21"/>
  </sortState>
  <tableColumns count="4">
    <tableColumn id="1" name="Leeftijd" totalsRowLabel="Totaal" dataDxfId="66" totalsRowDxfId="65"/>
    <tableColumn id="2" name="min 30" totalsRowFunction="custom" totalsRowDxfId="64">
      <totalsRowFormula>SUM(B2:B21)</totalsRowFormula>
    </tableColumn>
    <tableColumn id="3" name="totaal" dataDxfId="63" totalsRowDxfId="62" dataCellStyle="Procent"/>
    <tableColumn id="5" name="pecentage" dataDxfId="61" dataCellStyle="Procent">
      <calculatedColumnFormula>Tabel5[[#This Row],[min 30]]/Tabel5[[#This Row],[totaal]]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el57" displayName="Tabel57" ref="F1:K22" totalsRowCount="1">
  <autoFilter ref="F1:K21"/>
  <sortState ref="F2:J21">
    <sortCondition ref="F1:F21"/>
  </sortState>
  <tableColumns count="6">
    <tableColumn id="1" name="Niveau" dataDxfId="60" totalsRowDxfId="59"/>
    <tableColumn id="2" name="D+E" totalsRowFunction="custom" totalsRowDxfId="58">
      <totalsRowFormula>SUM(G2:G21)</totalsRowFormula>
    </tableColumn>
    <tableColumn id="3" name="C" totalsRowFunction="custom" totalsRowDxfId="57">
      <totalsRowFormula>SUM(H2:H21)</totalsRowFormula>
    </tableColumn>
    <tableColumn id="4" name="D+E+C" totalsRowFunction="custom" dataDxfId="56" totalsRowDxfId="55">
      <calculatedColumnFormula>G2+H2</calculatedColumnFormula>
      <totalsRowFormula>SUM(I2:I21)</totalsRowFormula>
    </tableColumn>
    <tableColumn id="5" name="Totaal" totalsRowFunction="custom" dataDxfId="54" totalsRowDxfId="53" dataCellStyle="Komma">
      <totalsRowFormula>SUM(J2:J21)</totalsRowFormula>
    </tableColumn>
    <tableColumn id="6" name="percentage" totalsRowFunction="custom" totalsRowDxfId="52" dataCellStyle="Procent">
      <calculatedColumnFormula>Tabel57[[#This Row],[D+E+C]]/Tabel57[[#This Row],[Totaal]]</calculatedColumnFormula>
      <totalsRowFormula>Tabel57[[#Totals],[D+E+C]]/Tabel57[[#Totals],[Totaal]]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Relationship Id="rId2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J24" sqref="J24"/>
    </sheetView>
  </sheetViews>
  <sheetFormatPr baseColWidth="10" defaultRowHeight="16" x14ac:dyDescent="0.2"/>
  <cols>
    <col min="1" max="1" width="18.5" style="19" customWidth="1"/>
    <col min="2" max="2" width="7.5" style="19" customWidth="1"/>
    <col min="3" max="3" width="7.6640625" style="19" customWidth="1"/>
    <col min="4" max="4" width="11.33203125" style="19" customWidth="1"/>
    <col min="5" max="7" width="10.83203125" style="19"/>
    <col min="8" max="8" width="16.83203125" style="19" customWidth="1"/>
    <col min="9" max="16384" width="10.83203125" style="19"/>
  </cols>
  <sheetData>
    <row r="1" spans="1:6" x14ac:dyDescent="0.2">
      <c r="A1" s="1" t="s">
        <v>1</v>
      </c>
      <c r="B1" s="1" t="s">
        <v>0</v>
      </c>
      <c r="C1" s="1" t="s">
        <v>2</v>
      </c>
      <c r="D1" s="1" t="s">
        <v>4</v>
      </c>
      <c r="E1" s="1" t="s">
        <v>9</v>
      </c>
      <c r="F1" s="1" t="s">
        <v>43</v>
      </c>
    </row>
    <row r="2" spans="1:6" x14ac:dyDescent="0.2">
      <c r="A2" s="19" t="s">
        <v>7</v>
      </c>
      <c r="B2" s="19">
        <v>62</v>
      </c>
      <c r="C2" s="19">
        <v>653</v>
      </c>
      <c r="D2" s="19">
        <v>1048</v>
      </c>
      <c r="E2" s="19">
        <v>55</v>
      </c>
      <c r="F2" s="3">
        <f>Tabel1[[#This Row],[Absoluut]]/Tabel1[[#This Row],[Werknemers]]</f>
        <v>0.62309160305343514</v>
      </c>
    </row>
    <row r="3" spans="1:6" x14ac:dyDescent="0.2">
      <c r="A3" s="19" t="s">
        <v>24</v>
      </c>
      <c r="B3" s="19">
        <v>84</v>
      </c>
      <c r="C3" s="19">
        <v>21</v>
      </c>
      <c r="D3" s="19">
        <v>25</v>
      </c>
      <c r="E3" s="19" t="s">
        <v>42</v>
      </c>
      <c r="F3" s="3">
        <f>Tabel1[[#This Row],[Absoluut]]/Tabel1[[#This Row],[Werknemers]]</f>
        <v>0.84</v>
      </c>
    </row>
    <row r="4" spans="1:6" x14ac:dyDescent="0.2">
      <c r="A4" s="19" t="s">
        <v>17</v>
      </c>
      <c r="C4" s="19">
        <v>108</v>
      </c>
      <c r="D4" s="19">
        <v>120</v>
      </c>
      <c r="E4" s="19" t="s">
        <v>28</v>
      </c>
      <c r="F4" s="3">
        <f>Tabel1[[#This Row],[Absoluut]]/Tabel1[[#This Row],[Werknemers]]</f>
        <v>0.9</v>
      </c>
    </row>
    <row r="5" spans="1:6" x14ac:dyDescent="0.2">
      <c r="A5" s="19" t="s">
        <v>8</v>
      </c>
      <c r="B5" s="19">
        <v>54</v>
      </c>
      <c r="C5" s="19">
        <v>68</v>
      </c>
      <c r="D5" s="19">
        <v>127</v>
      </c>
      <c r="E5" s="19">
        <v>100</v>
      </c>
      <c r="F5" s="3">
        <f>Tabel1[[#This Row],[Absoluut]]/Tabel1[[#This Row],[Werknemers]]</f>
        <v>0.53543307086614178</v>
      </c>
    </row>
    <row r="6" spans="1:6" x14ac:dyDescent="0.2">
      <c r="A6" s="19" t="s">
        <v>5</v>
      </c>
      <c r="B6" s="19">
        <v>56</v>
      </c>
      <c r="C6" s="19">
        <v>568</v>
      </c>
      <c r="D6" s="19">
        <v>1009</v>
      </c>
      <c r="E6" s="19" t="s">
        <v>10</v>
      </c>
      <c r="F6" s="3">
        <f>Tabel1[[#This Row],[Absoluut]]/Tabel1[[#This Row],[Werknemers]]</f>
        <v>0.56293359762140738</v>
      </c>
    </row>
    <row r="7" spans="1:6" x14ac:dyDescent="0.2">
      <c r="A7" s="19" t="s">
        <v>3</v>
      </c>
      <c r="B7" s="19">
        <v>66</v>
      </c>
      <c r="C7" s="19">
        <v>4</v>
      </c>
      <c r="D7" s="19">
        <v>6</v>
      </c>
      <c r="E7" s="19" t="s">
        <v>10</v>
      </c>
      <c r="F7" s="3">
        <f>Tabel1[[#This Row],[Absoluut]]/Tabel1[[#This Row],[Werknemers]]</f>
        <v>0.66666666666666663</v>
      </c>
    </row>
    <row r="8" spans="1:6" x14ac:dyDescent="0.2">
      <c r="A8" s="19" t="s">
        <v>18</v>
      </c>
      <c r="B8" s="19">
        <v>70</v>
      </c>
      <c r="C8" s="19">
        <v>94</v>
      </c>
      <c r="D8" s="19">
        <v>134</v>
      </c>
      <c r="F8" s="3">
        <f>Tabel1[[#This Row],[Absoluut]]/Tabel1[[#This Row],[Werknemers]]</f>
        <v>0.70149253731343286</v>
      </c>
    </row>
    <row r="9" spans="1:6" x14ac:dyDescent="0.2">
      <c r="A9" s="19" t="s">
        <v>19</v>
      </c>
      <c r="B9" s="19">
        <v>28</v>
      </c>
      <c r="C9" s="19">
        <v>350</v>
      </c>
      <c r="D9" s="19">
        <v>1249</v>
      </c>
      <c r="F9" s="3">
        <f>Tabel1[[#This Row],[Absoluut]]/Tabel1[[#This Row],[Werknemers]]</f>
        <v>0.28022417934347477</v>
      </c>
    </row>
    <row r="10" spans="1:6" x14ac:dyDescent="0.2">
      <c r="A10" s="19" t="s">
        <v>23</v>
      </c>
      <c r="C10" s="19">
        <v>4</v>
      </c>
      <c r="D10" s="19">
        <v>6</v>
      </c>
      <c r="E10" s="19" t="s">
        <v>30</v>
      </c>
      <c r="F10" s="3">
        <f>Tabel1[[#This Row],[Absoluut]]/Tabel1[[#This Row],[Werknemers]]</f>
        <v>0.66666666666666663</v>
      </c>
    </row>
    <row r="11" spans="1:6" x14ac:dyDescent="0.2">
      <c r="A11" s="19" t="s">
        <v>6</v>
      </c>
      <c r="B11" s="19">
        <v>40</v>
      </c>
      <c r="C11" s="19">
        <v>25</v>
      </c>
      <c r="D11" s="19">
        <v>62</v>
      </c>
      <c r="E11" s="19" t="s">
        <v>10</v>
      </c>
      <c r="F11" s="3">
        <f>Tabel1[[#This Row],[Absoluut]]/Tabel1[[#This Row],[Werknemers]]</f>
        <v>0.40322580645161288</v>
      </c>
    </row>
    <row r="12" spans="1:6" x14ac:dyDescent="0.2">
      <c r="A12" s="19" t="s">
        <v>20</v>
      </c>
      <c r="B12" s="19">
        <v>62</v>
      </c>
      <c r="C12" s="19">
        <v>13</v>
      </c>
      <c r="D12" s="19">
        <v>21</v>
      </c>
      <c r="F12" s="3">
        <f>Tabel1[[#This Row],[Absoluut]]/Tabel1[[#This Row],[Werknemers]]</f>
        <v>0.61904761904761907</v>
      </c>
    </row>
    <row r="13" spans="1:6" x14ac:dyDescent="0.2">
      <c r="A13" s="19" t="s">
        <v>16</v>
      </c>
      <c r="B13" s="19">
        <v>45</v>
      </c>
      <c r="C13" s="19">
        <v>839</v>
      </c>
      <c r="D13" s="19">
        <v>1874</v>
      </c>
      <c r="E13" s="19" t="s">
        <v>14</v>
      </c>
      <c r="F13" s="3">
        <f>Tabel1[[#This Row],[Absoluut]]/Tabel1[[#This Row],[Werknemers]]</f>
        <v>0.44770544290288156</v>
      </c>
    </row>
    <row r="14" spans="1:6" x14ac:dyDescent="0.2">
      <c r="A14" s="19" t="s">
        <v>25</v>
      </c>
      <c r="B14" s="19">
        <v>55.4</v>
      </c>
      <c r="C14" s="19">
        <v>77</v>
      </c>
      <c r="D14" s="19">
        <v>139</v>
      </c>
      <c r="E14" s="15">
        <v>1</v>
      </c>
      <c r="F14" s="3">
        <f>Tabel1[[#This Row],[Absoluut]]/Tabel1[[#This Row],[Werknemers]]</f>
        <v>0.5539568345323741</v>
      </c>
    </row>
    <row r="15" spans="1:6" x14ac:dyDescent="0.2">
      <c r="A15" s="19" t="s">
        <v>21</v>
      </c>
      <c r="C15" s="19">
        <v>55</v>
      </c>
      <c r="D15" s="19">
        <v>71</v>
      </c>
      <c r="E15" s="15">
        <v>0.7</v>
      </c>
      <c r="F15" s="3">
        <f>Tabel1[[#This Row],[Absoluut]]/Tabel1[[#This Row],[Werknemers]]</f>
        <v>0.77464788732394363</v>
      </c>
    </row>
    <row r="16" spans="1:6" x14ac:dyDescent="0.2">
      <c r="A16" s="19" t="s">
        <v>59</v>
      </c>
      <c r="B16" s="19" t="s">
        <v>10</v>
      </c>
      <c r="C16" s="19" t="s">
        <v>10</v>
      </c>
      <c r="D16" s="19" t="s">
        <v>10</v>
      </c>
      <c r="E16" s="15" t="s">
        <v>10</v>
      </c>
      <c r="F16" s="3" t="s">
        <v>10</v>
      </c>
    </row>
    <row r="17" spans="1:7" x14ac:dyDescent="0.2">
      <c r="A17" s="19" t="s">
        <v>13</v>
      </c>
      <c r="B17" s="19">
        <v>59</v>
      </c>
      <c r="C17" s="19">
        <v>22</v>
      </c>
      <c r="D17" s="19">
        <v>37</v>
      </c>
      <c r="E17" s="19" t="s">
        <v>14</v>
      </c>
      <c r="F17" s="3">
        <f>Tabel1[[#This Row],[Absoluut]]/Tabel1[[#This Row],[Werknemers]]</f>
        <v>0.59459459459459463</v>
      </c>
    </row>
    <row r="18" spans="1:7" x14ac:dyDescent="0.2">
      <c r="A18" s="19" t="s">
        <v>12</v>
      </c>
      <c r="B18" s="19">
        <v>54</v>
      </c>
      <c r="C18" s="19">
        <v>4086</v>
      </c>
      <c r="D18" s="19">
        <v>7625</v>
      </c>
      <c r="E18" s="19">
        <v>78</v>
      </c>
      <c r="F18" s="3">
        <f>Tabel1[[#This Row],[Absoluut]]/Tabel1[[#This Row],[Werknemers]]</f>
        <v>0.53586885245901639</v>
      </c>
    </row>
    <row r="19" spans="1:7" x14ac:dyDescent="0.2">
      <c r="A19" s="19" t="s">
        <v>15</v>
      </c>
      <c r="B19" s="19">
        <v>70</v>
      </c>
      <c r="C19" s="19">
        <v>1658</v>
      </c>
      <c r="D19" s="19">
        <v>2368</v>
      </c>
      <c r="E19" s="19" t="s">
        <v>10</v>
      </c>
      <c r="F19" s="3">
        <f>Tabel1[[#This Row],[Absoluut]]/Tabel1[[#This Row],[Werknemers]]</f>
        <v>0.70016891891891897</v>
      </c>
    </row>
    <row r="20" spans="1:7" x14ac:dyDescent="0.2">
      <c r="A20" s="19" t="s">
        <v>11</v>
      </c>
      <c r="B20" s="19">
        <v>71</v>
      </c>
      <c r="C20" s="19">
        <v>44</v>
      </c>
      <c r="D20" s="19">
        <v>62</v>
      </c>
      <c r="E20" s="19">
        <v>100</v>
      </c>
      <c r="F20" s="3">
        <f>Tabel1[[#This Row],[Absoluut]]/Tabel1[[#This Row],[Werknemers]]</f>
        <v>0.70967741935483875</v>
      </c>
    </row>
    <row r="21" spans="1:7" x14ac:dyDescent="0.2">
      <c r="A21" s="19" t="s">
        <v>26</v>
      </c>
      <c r="B21" s="19">
        <v>70.400000000000006</v>
      </c>
      <c r="C21" s="19">
        <v>67</v>
      </c>
      <c r="D21" s="19">
        <v>95</v>
      </c>
      <c r="E21" s="19" t="s">
        <v>29</v>
      </c>
      <c r="F21" s="3">
        <f>Tabel1[[#This Row],[Absoluut]]/Tabel1[[#This Row],[Werknemers]]</f>
        <v>0.70526315789473681</v>
      </c>
    </row>
    <row r="22" spans="1:7" x14ac:dyDescent="0.2">
      <c r="A22" s="19" t="s">
        <v>22</v>
      </c>
      <c r="B22" s="19" t="s">
        <v>10</v>
      </c>
      <c r="C22" s="19" t="s">
        <v>10</v>
      </c>
      <c r="D22" s="19" t="s">
        <v>10</v>
      </c>
      <c r="E22" s="19" t="s">
        <v>10</v>
      </c>
      <c r="F22" s="20" t="s">
        <v>10</v>
      </c>
    </row>
    <row r="23" spans="1:7" x14ac:dyDescent="0.2">
      <c r="A23" s="21" t="s">
        <v>31</v>
      </c>
      <c r="B23" s="21"/>
      <c r="C23" s="21">
        <f>SUM(C2:C22)</f>
        <v>8756</v>
      </c>
      <c r="D23" s="21">
        <f>SUM(D2:D22)</f>
        <v>16078</v>
      </c>
      <c r="E23" s="21"/>
      <c r="F23" s="4">
        <f>Tabel1[[#Totals],[Absoluut]]/Tabel1[[#Totals],[Werknemers]]</f>
        <v>0.54459509889289714</v>
      </c>
    </row>
    <row r="27" spans="1:7" x14ac:dyDescent="0.2">
      <c r="A27" s="1" t="s">
        <v>38</v>
      </c>
      <c r="B27" s="6" t="s">
        <v>35</v>
      </c>
      <c r="C27" s="6" t="s">
        <v>36</v>
      </c>
      <c r="D27" s="6" t="s">
        <v>34</v>
      </c>
      <c r="E27" s="6" t="s">
        <v>32</v>
      </c>
      <c r="F27" s="6" t="s">
        <v>33</v>
      </c>
      <c r="G27" s="1" t="s">
        <v>31</v>
      </c>
    </row>
    <row r="28" spans="1:7" x14ac:dyDescent="0.2">
      <c r="A28" s="19" t="s">
        <v>7</v>
      </c>
      <c r="B28" s="3">
        <f>197/297</f>
        <v>0.66329966329966328</v>
      </c>
      <c r="C28" s="3">
        <f>215/363</f>
        <v>0.59228650137741046</v>
      </c>
      <c r="D28" s="3">
        <f>177/279</f>
        <v>0.63440860215053763</v>
      </c>
      <c r="E28" s="3">
        <f>44/80</f>
        <v>0.55000000000000004</v>
      </c>
      <c r="F28" s="3">
        <f>20/29</f>
        <v>0.68965517241379315</v>
      </c>
      <c r="G28" s="5">
        <v>0.623</v>
      </c>
    </row>
    <row r="29" spans="1:7" x14ac:dyDescent="0.2">
      <c r="A29" s="19" t="s">
        <v>37</v>
      </c>
      <c r="B29" s="20">
        <v>0.51500000000000001</v>
      </c>
      <c r="C29" s="20">
        <v>0.42</v>
      </c>
      <c r="D29" s="20">
        <v>0.34200000000000003</v>
      </c>
      <c r="E29" s="20">
        <v>0.43099999999999999</v>
      </c>
      <c r="F29" s="20">
        <v>0.51</v>
      </c>
      <c r="G29" s="5">
        <v>0.44800000000000001</v>
      </c>
    </row>
    <row r="30" spans="1:7" x14ac:dyDescent="0.2">
      <c r="A30" s="19" t="s">
        <v>15</v>
      </c>
      <c r="B30" s="20">
        <v>0.62260000000000004</v>
      </c>
      <c r="C30" s="20">
        <v>0.61539999999999995</v>
      </c>
      <c r="D30" s="20">
        <v>0.58620000000000005</v>
      </c>
      <c r="E30" s="20">
        <v>0.43219999999999997</v>
      </c>
      <c r="F30" s="20">
        <v>0.73180000000000001</v>
      </c>
      <c r="G30" s="5">
        <v>0.7</v>
      </c>
    </row>
    <row r="31" spans="1:7" x14ac:dyDescent="0.2">
      <c r="A31" s="19" t="s">
        <v>41</v>
      </c>
      <c r="B31" s="22" t="s">
        <v>10</v>
      </c>
      <c r="C31" s="22" t="s">
        <v>10</v>
      </c>
      <c r="D31" s="22" t="s">
        <v>10</v>
      </c>
      <c r="E31" s="22" t="s">
        <v>10</v>
      </c>
      <c r="F31" s="22" t="s">
        <v>10</v>
      </c>
      <c r="G31" s="5">
        <v>0.53600000000000003</v>
      </c>
    </row>
    <row r="32" spans="1:7" x14ac:dyDescent="0.2">
      <c r="A32" s="19" t="s">
        <v>39</v>
      </c>
      <c r="B32" s="20">
        <v>5.0999999999999997E-2</v>
      </c>
      <c r="C32" s="20">
        <v>0.02</v>
      </c>
      <c r="D32" s="20">
        <v>0.254</v>
      </c>
      <c r="E32" s="20">
        <v>0.65100000000000002</v>
      </c>
      <c r="F32" s="20">
        <v>2.3E-2</v>
      </c>
      <c r="G32" s="5">
        <v>0.28000000000000003</v>
      </c>
    </row>
    <row r="33" spans="1:7" x14ac:dyDescent="0.2">
      <c r="A33" s="19" t="s">
        <v>40</v>
      </c>
      <c r="B33" s="3">
        <f>214/377</f>
        <v>0.56763925729442966</v>
      </c>
      <c r="C33" s="3">
        <f>63/126</f>
        <v>0.5</v>
      </c>
      <c r="D33" s="3">
        <f>68/128</f>
        <v>0.53125</v>
      </c>
      <c r="E33" s="3">
        <f>42/114</f>
        <v>0.36842105263157893</v>
      </c>
      <c r="F33" s="3">
        <f>181/264</f>
        <v>0.68560606060606055</v>
      </c>
      <c r="G33" s="5">
        <v>0.56299999999999994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XFD1048576"/>
    </sheetView>
  </sheetViews>
  <sheetFormatPr baseColWidth="10" defaultRowHeight="16" x14ac:dyDescent="0.2"/>
  <cols>
    <col min="1" max="1" width="23.33203125" style="19" customWidth="1"/>
    <col min="2" max="16384" width="10.83203125" style="19"/>
  </cols>
  <sheetData>
    <row r="1" spans="1:6" x14ac:dyDescent="0.2">
      <c r="A1" s="1" t="s">
        <v>1</v>
      </c>
      <c r="B1" s="1" t="s">
        <v>0</v>
      </c>
      <c r="C1" s="1" t="s">
        <v>2</v>
      </c>
      <c r="D1" s="1" t="s">
        <v>4</v>
      </c>
      <c r="E1" s="1" t="s">
        <v>57</v>
      </c>
      <c r="F1" s="1" t="s">
        <v>27</v>
      </c>
    </row>
    <row r="2" spans="1:6" x14ac:dyDescent="0.2">
      <c r="A2" s="19" t="s">
        <v>7</v>
      </c>
      <c r="B2" s="19">
        <v>62</v>
      </c>
      <c r="C2" s="19">
        <v>816</v>
      </c>
      <c r="D2" s="19">
        <v>1308</v>
      </c>
      <c r="E2" s="19" t="s">
        <v>54</v>
      </c>
      <c r="F2" s="3">
        <f>Tabel14[[#This Row],[Absoluut]]/Tabel14[[#This Row],[Werknemers]]</f>
        <v>0.62385321100917435</v>
      </c>
    </row>
    <row r="3" spans="1:6" x14ac:dyDescent="0.2">
      <c r="A3" s="19" t="s">
        <v>24</v>
      </c>
      <c r="C3" s="19">
        <v>26</v>
      </c>
      <c r="D3" s="19">
        <v>29</v>
      </c>
      <c r="E3" s="19" t="s">
        <v>42</v>
      </c>
      <c r="F3" s="3">
        <f>Tabel14[[#This Row],[Absoluut]]/Tabel14[[#This Row],[Werknemers]]</f>
        <v>0.89655172413793105</v>
      </c>
    </row>
    <row r="4" spans="1:6" x14ac:dyDescent="0.2">
      <c r="A4" s="19" t="s">
        <v>17</v>
      </c>
      <c r="B4" s="19">
        <v>83.5</v>
      </c>
      <c r="C4" s="19">
        <v>108</v>
      </c>
      <c r="D4" s="19">
        <v>120</v>
      </c>
      <c r="E4" s="19" t="s">
        <v>55</v>
      </c>
      <c r="F4" s="3">
        <f>Tabel14[[#This Row],[Absoluut]]/Tabel14[[#This Row],[Werknemers]]</f>
        <v>0.9</v>
      </c>
    </row>
    <row r="5" spans="1:6" x14ac:dyDescent="0.2">
      <c r="A5" s="19" t="s">
        <v>8</v>
      </c>
      <c r="B5" s="19">
        <v>54.89</v>
      </c>
      <c r="C5" s="19">
        <v>73</v>
      </c>
      <c r="D5" s="19">
        <v>133</v>
      </c>
      <c r="E5" s="19" t="s">
        <v>50</v>
      </c>
      <c r="F5" s="3">
        <f>Tabel14[[#This Row],[Absoluut]]/Tabel14[[#This Row],[Werknemers]]</f>
        <v>0.54887218045112784</v>
      </c>
    </row>
    <row r="6" spans="1:6" x14ac:dyDescent="0.2">
      <c r="A6" s="19" t="s">
        <v>5</v>
      </c>
      <c r="B6" s="19">
        <v>57.17</v>
      </c>
      <c r="C6" s="19">
        <v>614</v>
      </c>
      <c r="D6" s="19">
        <v>1074</v>
      </c>
      <c r="E6" s="19" t="s">
        <v>49</v>
      </c>
      <c r="F6" s="3">
        <f>Tabel14[[#This Row],[Absoluut]]/Tabel14[[#This Row],[Werknemers]]</f>
        <v>0.57169459962756053</v>
      </c>
    </row>
    <row r="7" spans="1:6" x14ac:dyDescent="0.2">
      <c r="A7" s="19" t="s">
        <v>3</v>
      </c>
      <c r="B7" s="19">
        <v>40</v>
      </c>
      <c r="C7" s="19">
        <v>2</v>
      </c>
      <c r="D7" s="19">
        <v>5</v>
      </c>
      <c r="E7" s="15">
        <v>0.5</v>
      </c>
      <c r="F7" s="3">
        <f>Tabel14[[#This Row],[Absoluut]]/Tabel14[[#This Row],[Werknemers]]</f>
        <v>0.4</v>
      </c>
    </row>
    <row r="8" spans="1:6" x14ac:dyDescent="0.2">
      <c r="A8" s="19" t="s">
        <v>18</v>
      </c>
      <c r="B8" s="19">
        <v>68.7</v>
      </c>
      <c r="C8" s="19">
        <v>90</v>
      </c>
      <c r="D8" s="19">
        <v>131</v>
      </c>
      <c r="E8" s="19" t="s">
        <v>53</v>
      </c>
      <c r="F8" s="3">
        <f>Tabel14[[#This Row],[Absoluut]]/Tabel14[[#This Row],[Werknemers]]</f>
        <v>0.68702290076335881</v>
      </c>
    </row>
    <row r="9" spans="1:6" x14ac:dyDescent="0.2">
      <c r="A9" s="19" t="s">
        <v>19</v>
      </c>
      <c r="B9" s="19">
        <v>27.2</v>
      </c>
      <c r="C9" s="19">
        <v>339</v>
      </c>
      <c r="D9" s="19">
        <v>1247</v>
      </c>
      <c r="E9" s="19" t="s">
        <v>56</v>
      </c>
      <c r="F9" s="3">
        <f>Tabel14[[#This Row],[Absoluut]]/Tabel14[[#This Row],[Werknemers]]</f>
        <v>0.27185244587008822</v>
      </c>
    </row>
    <row r="10" spans="1:6" x14ac:dyDescent="0.2">
      <c r="A10" s="19" t="s">
        <v>23</v>
      </c>
      <c r="C10" s="19">
        <v>5</v>
      </c>
      <c r="D10" s="19">
        <v>7</v>
      </c>
      <c r="E10" s="19" t="s">
        <v>52</v>
      </c>
      <c r="F10" s="3">
        <f>Tabel14[[#This Row],[Absoluut]]/Tabel14[[#This Row],[Werknemers]]</f>
        <v>0.7142857142857143</v>
      </c>
    </row>
    <row r="11" spans="1:6" x14ac:dyDescent="0.2">
      <c r="A11" s="19" t="s">
        <v>6</v>
      </c>
      <c r="B11" s="19">
        <v>40</v>
      </c>
      <c r="C11" s="19">
        <v>31</v>
      </c>
      <c r="D11" s="19">
        <v>70</v>
      </c>
      <c r="E11" s="19" t="s">
        <v>44</v>
      </c>
      <c r="F11" s="3">
        <f>Tabel14[[#This Row],[Absoluut]]/Tabel14[[#This Row],[Werknemers]]</f>
        <v>0.44285714285714284</v>
      </c>
    </row>
    <row r="12" spans="1:6" x14ac:dyDescent="0.2">
      <c r="A12" s="19" t="s">
        <v>20</v>
      </c>
      <c r="B12" s="19">
        <v>67</v>
      </c>
      <c r="C12" s="19">
        <v>16</v>
      </c>
      <c r="D12" s="19">
        <v>24</v>
      </c>
      <c r="E12" s="15">
        <v>1</v>
      </c>
      <c r="F12" s="3">
        <f>Tabel14[[#This Row],[Absoluut]]/Tabel14[[#This Row],[Werknemers]]</f>
        <v>0.66666666666666663</v>
      </c>
    </row>
    <row r="13" spans="1:6" x14ac:dyDescent="0.2">
      <c r="A13" s="19" t="s">
        <v>16</v>
      </c>
      <c r="C13" s="19">
        <v>854</v>
      </c>
      <c r="D13" s="19">
        <v>1880</v>
      </c>
      <c r="E13" s="19" t="s">
        <v>51</v>
      </c>
      <c r="F13" s="3">
        <f>Tabel14[[#This Row],[Absoluut]]/Tabel14[[#This Row],[Werknemers]]</f>
        <v>0.45425531914893619</v>
      </c>
    </row>
    <row r="14" spans="1:6" x14ac:dyDescent="0.2">
      <c r="A14" s="19" t="s">
        <v>25</v>
      </c>
      <c r="C14" s="19">
        <v>73</v>
      </c>
      <c r="D14" s="19">
        <v>131</v>
      </c>
      <c r="E14" s="15"/>
      <c r="F14" s="3">
        <f>Tabel14[[#This Row],[Absoluut]]/Tabel14[[#This Row],[Werknemers]]</f>
        <v>0.5572519083969466</v>
      </c>
    </row>
    <row r="15" spans="1:6" x14ac:dyDescent="0.2">
      <c r="A15" s="19" t="s">
        <v>21</v>
      </c>
      <c r="B15" s="19">
        <v>79</v>
      </c>
      <c r="C15" s="19">
        <v>61</v>
      </c>
      <c r="D15" s="19">
        <v>77</v>
      </c>
      <c r="E15" s="15">
        <v>0.7</v>
      </c>
      <c r="F15" s="3">
        <f>Tabel14[[#This Row],[Absoluut]]/Tabel14[[#This Row],[Werknemers]]</f>
        <v>0.79220779220779225</v>
      </c>
    </row>
    <row r="16" spans="1:6" x14ac:dyDescent="0.2">
      <c r="A16" s="19" t="s">
        <v>47</v>
      </c>
      <c r="B16" s="19">
        <v>45.89</v>
      </c>
      <c r="C16" s="19">
        <v>145</v>
      </c>
      <c r="D16" s="19">
        <v>316</v>
      </c>
      <c r="E16" s="15">
        <v>0.5</v>
      </c>
      <c r="F16" s="3">
        <f>Tabel14[[#This Row],[Absoluut]]/Tabel14[[#This Row],[Werknemers]]</f>
        <v>0.45886075949367089</v>
      </c>
    </row>
    <row r="17" spans="1:6" x14ac:dyDescent="0.2">
      <c r="A17" s="19" t="s">
        <v>13</v>
      </c>
      <c r="C17" s="19">
        <v>24</v>
      </c>
      <c r="D17" s="19">
        <v>48</v>
      </c>
      <c r="F17" s="3">
        <f>Tabel14[[#This Row],[Absoluut]]/Tabel14[[#This Row],[Werknemers]]</f>
        <v>0.5</v>
      </c>
    </row>
    <row r="18" spans="1:6" x14ac:dyDescent="0.2">
      <c r="A18" s="19" t="s">
        <v>12</v>
      </c>
      <c r="B18" s="19">
        <v>52.65</v>
      </c>
      <c r="C18" s="19">
        <v>4288</v>
      </c>
      <c r="D18" s="19">
        <v>8143</v>
      </c>
      <c r="E18" s="19" t="s">
        <v>48</v>
      </c>
      <c r="F18" s="3">
        <f>Tabel14[[#This Row],[Absoluut]]/Tabel14[[#This Row],[Werknemers]]</f>
        <v>0.52658725285521302</v>
      </c>
    </row>
    <row r="19" spans="1:6" x14ac:dyDescent="0.2">
      <c r="A19" s="19" t="s">
        <v>15</v>
      </c>
      <c r="B19" s="19">
        <v>71</v>
      </c>
      <c r="C19" s="19">
        <v>1906</v>
      </c>
      <c r="D19" s="19">
        <v>2679</v>
      </c>
      <c r="E19" s="19" t="s">
        <v>45</v>
      </c>
      <c r="F19" s="3">
        <f>Tabel14[[#This Row],[Absoluut]]/Tabel14[[#This Row],[Werknemers]]</f>
        <v>0.71145949981336321</v>
      </c>
    </row>
    <row r="20" spans="1:6" x14ac:dyDescent="0.2">
      <c r="A20" s="19" t="s">
        <v>11</v>
      </c>
      <c r="B20" s="19">
        <v>69</v>
      </c>
      <c r="C20" s="19">
        <v>66</v>
      </c>
      <c r="D20" s="19">
        <v>96</v>
      </c>
      <c r="F20" s="3">
        <f>Tabel14[[#This Row],[Absoluut]]/Tabel14[[#This Row],[Werknemers]]</f>
        <v>0.6875</v>
      </c>
    </row>
    <row r="21" spans="1:6" x14ac:dyDescent="0.2">
      <c r="A21" s="19" t="s">
        <v>26</v>
      </c>
      <c r="B21" s="19">
        <v>68.8</v>
      </c>
      <c r="C21" s="19">
        <v>86</v>
      </c>
      <c r="D21" s="19">
        <v>125</v>
      </c>
      <c r="E21" s="19" t="s">
        <v>58</v>
      </c>
      <c r="F21" s="3">
        <f>Tabel14[[#This Row],[Absoluut]]/Tabel14[[#This Row],[Werknemers]]</f>
        <v>0.68799999999999994</v>
      </c>
    </row>
    <row r="22" spans="1:6" x14ac:dyDescent="0.2">
      <c r="A22" s="19" t="s">
        <v>22</v>
      </c>
      <c r="B22" s="19" t="s">
        <v>10</v>
      </c>
      <c r="C22" s="19" t="s">
        <v>10</v>
      </c>
      <c r="D22" s="19" t="s">
        <v>10</v>
      </c>
      <c r="E22" s="19" t="s">
        <v>10</v>
      </c>
      <c r="F22" s="20" t="s">
        <v>10</v>
      </c>
    </row>
    <row r="23" spans="1:6" x14ac:dyDescent="0.2">
      <c r="A23" s="21" t="s">
        <v>31</v>
      </c>
      <c r="B23" s="21"/>
      <c r="C23" s="21">
        <f>SUM(C2:C22)</f>
        <v>9623</v>
      </c>
      <c r="D23" s="21">
        <f>SUM(D2:D22)</f>
        <v>17643</v>
      </c>
      <c r="E23" s="21"/>
      <c r="F23" s="10">
        <f>Tabel14[[#Totals],[Absoluut]]/Tabel14[[#Totals],[Werknemers]]</f>
        <v>0.54542878195318256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XFD1048576"/>
    </sheetView>
  </sheetViews>
  <sheetFormatPr baseColWidth="10" defaultRowHeight="16" x14ac:dyDescent="0.2"/>
  <cols>
    <col min="1" max="1" width="22.6640625" style="19" customWidth="1"/>
    <col min="2" max="16384" width="10.83203125" style="19"/>
  </cols>
  <sheetData>
    <row r="1" spans="1:5" x14ac:dyDescent="0.2">
      <c r="A1" s="1" t="s">
        <v>1</v>
      </c>
      <c r="B1" s="1" t="s">
        <v>0</v>
      </c>
      <c r="C1" s="1" t="s">
        <v>2</v>
      </c>
      <c r="D1" s="1" t="s">
        <v>4</v>
      </c>
      <c r="E1" s="1" t="s">
        <v>27</v>
      </c>
    </row>
    <row r="2" spans="1:5" x14ac:dyDescent="0.2">
      <c r="A2" s="19" t="s">
        <v>7</v>
      </c>
      <c r="C2" s="19">
        <v>149</v>
      </c>
      <c r="D2" s="19">
        <v>195</v>
      </c>
      <c r="E2" s="3">
        <f>Tabel145[[#This Row],[Absoluut]]/Tabel145[[#This Row],[Werknemers]]</f>
        <v>0.76410256410256405</v>
      </c>
    </row>
    <row r="3" spans="1:5" x14ac:dyDescent="0.2">
      <c r="A3" s="19" t="s">
        <v>24</v>
      </c>
      <c r="C3" s="19">
        <v>5</v>
      </c>
      <c r="D3" s="19">
        <v>5</v>
      </c>
      <c r="E3" s="3">
        <f>Tabel145[[#This Row],[Absoluut]]/Tabel145[[#This Row],[Werknemers]]</f>
        <v>1</v>
      </c>
    </row>
    <row r="4" spans="1:5" x14ac:dyDescent="0.2">
      <c r="A4" s="19" t="s">
        <v>17</v>
      </c>
      <c r="C4" s="19">
        <v>2</v>
      </c>
      <c r="D4" s="19">
        <v>4</v>
      </c>
      <c r="E4" s="3">
        <f>Tabel145[[#This Row],[Absoluut]]/Tabel145[[#This Row],[Werknemers]]</f>
        <v>0.5</v>
      </c>
    </row>
    <row r="5" spans="1:5" x14ac:dyDescent="0.2">
      <c r="A5" s="19" t="s">
        <v>8</v>
      </c>
      <c r="C5" s="19">
        <v>5</v>
      </c>
      <c r="D5" s="19">
        <v>6</v>
      </c>
      <c r="E5" s="3">
        <f>Tabel145[[#This Row],[Absoluut]]/Tabel145[[#This Row],[Werknemers]]</f>
        <v>0.83333333333333337</v>
      </c>
    </row>
    <row r="6" spans="1:5" x14ac:dyDescent="0.2">
      <c r="A6" s="19" t="s">
        <v>5</v>
      </c>
      <c r="C6" s="19">
        <v>25</v>
      </c>
      <c r="D6" s="19">
        <v>47</v>
      </c>
      <c r="E6" s="3">
        <f>Tabel145[[#This Row],[Absoluut]]/Tabel145[[#This Row],[Werknemers]]</f>
        <v>0.53191489361702127</v>
      </c>
    </row>
    <row r="7" spans="1:5" x14ac:dyDescent="0.2">
      <c r="A7" s="19" t="s">
        <v>3</v>
      </c>
      <c r="B7" s="19" t="s">
        <v>10</v>
      </c>
      <c r="C7" s="19" t="s">
        <v>10</v>
      </c>
      <c r="D7" s="19" t="s">
        <v>10</v>
      </c>
      <c r="E7" s="3" t="s">
        <v>10</v>
      </c>
    </row>
    <row r="8" spans="1:5" x14ac:dyDescent="0.2">
      <c r="A8" s="19" t="s">
        <v>18</v>
      </c>
      <c r="C8" s="19">
        <v>2</v>
      </c>
      <c r="D8" s="19">
        <v>4</v>
      </c>
      <c r="E8" s="3">
        <f>Tabel145[[#This Row],[Absoluut]]/Tabel145[[#This Row],[Werknemers]]</f>
        <v>0.5</v>
      </c>
    </row>
    <row r="9" spans="1:5" x14ac:dyDescent="0.2">
      <c r="A9" s="19" t="s">
        <v>19</v>
      </c>
      <c r="C9" s="19">
        <v>39</v>
      </c>
      <c r="D9" s="19">
        <v>70</v>
      </c>
      <c r="E9" s="3">
        <f>Tabel145[[#This Row],[Absoluut]]/Tabel145[[#This Row],[Werknemers]]</f>
        <v>0.55714285714285716</v>
      </c>
    </row>
    <row r="10" spans="1:5" x14ac:dyDescent="0.2">
      <c r="A10" s="19" t="s">
        <v>23</v>
      </c>
      <c r="C10" s="19">
        <v>1</v>
      </c>
      <c r="D10" s="19">
        <v>1</v>
      </c>
      <c r="E10" s="3">
        <f>Tabel145[[#This Row],[Absoluut]]/Tabel145[[#This Row],[Werknemers]]</f>
        <v>1</v>
      </c>
    </row>
    <row r="11" spans="1:5" x14ac:dyDescent="0.2">
      <c r="A11" s="19" t="s">
        <v>6</v>
      </c>
      <c r="C11" s="19">
        <v>2</v>
      </c>
      <c r="D11" s="19">
        <v>5</v>
      </c>
      <c r="E11" s="3">
        <f>Tabel145[[#This Row],[Absoluut]]/Tabel145[[#This Row],[Werknemers]]</f>
        <v>0.4</v>
      </c>
    </row>
    <row r="12" spans="1:5" x14ac:dyDescent="0.2">
      <c r="A12" s="19" t="s">
        <v>20</v>
      </c>
      <c r="C12" s="19">
        <v>3</v>
      </c>
      <c r="D12" s="19">
        <v>3</v>
      </c>
      <c r="E12" s="3">
        <f>Tabel145[[#This Row],[Absoluut]]/Tabel145[[#This Row],[Werknemers]]</f>
        <v>1</v>
      </c>
    </row>
    <row r="13" spans="1:5" x14ac:dyDescent="0.2">
      <c r="A13" s="19" t="s">
        <v>16</v>
      </c>
      <c r="B13" s="19">
        <v>58.9</v>
      </c>
      <c r="C13" s="19">
        <v>86</v>
      </c>
      <c r="D13" s="19">
        <v>146</v>
      </c>
      <c r="E13" s="3">
        <f>Tabel145[[#This Row],[Absoluut]]/Tabel145[[#This Row],[Werknemers]]</f>
        <v>0.58904109589041098</v>
      </c>
    </row>
    <row r="14" spans="1:5" x14ac:dyDescent="0.2">
      <c r="A14" s="19" t="s">
        <v>25</v>
      </c>
      <c r="C14" s="19">
        <v>14</v>
      </c>
      <c r="D14" s="19">
        <v>18</v>
      </c>
      <c r="E14" s="3">
        <f>Tabel145[[#This Row],[Absoluut]]/Tabel145[[#This Row],[Werknemers]]</f>
        <v>0.77777777777777779</v>
      </c>
    </row>
    <row r="15" spans="1:5" x14ac:dyDescent="0.2">
      <c r="A15" s="19" t="s">
        <v>21</v>
      </c>
      <c r="C15" s="19">
        <v>5</v>
      </c>
      <c r="D15" s="19">
        <v>8</v>
      </c>
      <c r="E15" s="3">
        <f>Tabel145[[#This Row],[Absoluut]]/Tabel145[[#This Row],[Werknemers]]</f>
        <v>0.625</v>
      </c>
    </row>
    <row r="16" spans="1:5" x14ac:dyDescent="0.2">
      <c r="A16" s="19" t="s">
        <v>13</v>
      </c>
      <c r="C16" s="19">
        <v>7</v>
      </c>
      <c r="D16" s="19">
        <v>11</v>
      </c>
      <c r="E16" s="3">
        <f>Tabel145[[#This Row],[Absoluut]]/Tabel145[[#This Row],[Werknemers]]</f>
        <v>0.63636363636363635</v>
      </c>
    </row>
    <row r="17" spans="1:6" x14ac:dyDescent="0.2">
      <c r="A17" s="19" t="s">
        <v>46</v>
      </c>
      <c r="B17" s="19">
        <v>50</v>
      </c>
      <c r="C17" s="19">
        <v>22</v>
      </c>
      <c r="D17" s="19">
        <v>44</v>
      </c>
      <c r="E17" s="3">
        <f>Tabel145[[#This Row],[Absoluut]]/Tabel145[[#This Row],[Werknemers]]</f>
        <v>0.5</v>
      </c>
    </row>
    <row r="18" spans="1:6" x14ac:dyDescent="0.2">
      <c r="A18" s="19" t="s">
        <v>12</v>
      </c>
      <c r="B18" s="19">
        <v>62.7</v>
      </c>
      <c r="C18" s="19">
        <v>521</v>
      </c>
      <c r="D18" s="19">
        <v>831</v>
      </c>
      <c r="E18" s="3">
        <f>Tabel145[[#This Row],[Absoluut]]/Tabel145[[#This Row],[Werknemers]]</f>
        <v>0.62695547533092655</v>
      </c>
    </row>
    <row r="19" spans="1:6" x14ac:dyDescent="0.2">
      <c r="A19" s="19" t="s">
        <v>15</v>
      </c>
      <c r="C19" s="19">
        <v>166</v>
      </c>
      <c r="D19" s="19">
        <v>186</v>
      </c>
      <c r="E19" s="3">
        <f>Tabel145[[#This Row],[Absoluut]]/Tabel145[[#This Row],[Werknemers]]</f>
        <v>0.89247311827956988</v>
      </c>
    </row>
    <row r="20" spans="1:6" x14ac:dyDescent="0.2">
      <c r="A20" s="19" t="s">
        <v>11</v>
      </c>
      <c r="C20" s="19">
        <v>43</v>
      </c>
      <c r="D20" s="19">
        <v>52</v>
      </c>
      <c r="E20" s="3">
        <f>Tabel145[[#This Row],[Absoluut]]/Tabel145[[#This Row],[Werknemers]]</f>
        <v>0.82692307692307687</v>
      </c>
    </row>
    <row r="21" spans="1:6" x14ac:dyDescent="0.2">
      <c r="A21" s="19" t="s">
        <v>26</v>
      </c>
      <c r="C21" s="19">
        <v>22</v>
      </c>
      <c r="D21" s="19">
        <v>27</v>
      </c>
      <c r="E21" s="3">
        <f>Tabel145[[#This Row],[Absoluut]]/Tabel145[[#This Row],[Werknemers]]</f>
        <v>0.81481481481481477</v>
      </c>
    </row>
    <row r="22" spans="1:6" x14ac:dyDescent="0.2">
      <c r="A22" s="19" t="s">
        <v>22</v>
      </c>
      <c r="B22" s="19" t="s">
        <v>10</v>
      </c>
      <c r="C22" s="19" t="s">
        <v>10</v>
      </c>
      <c r="D22" s="19" t="s">
        <v>10</v>
      </c>
      <c r="E22" s="20" t="s">
        <v>10</v>
      </c>
    </row>
    <row r="23" spans="1:6" x14ac:dyDescent="0.2">
      <c r="A23" s="21" t="s">
        <v>31</v>
      </c>
      <c r="B23" s="21"/>
      <c r="C23" s="21">
        <f>SUM(C2:C22)</f>
        <v>1119</v>
      </c>
      <c r="D23" s="21">
        <f>SUM(D2:D22)</f>
        <v>1663</v>
      </c>
      <c r="E23" s="4">
        <f>Tabel145[[#Totals],[Absoluut]]/Tabel145[[#Totals],[Werknemers]]</f>
        <v>0.67288033674082981</v>
      </c>
    </row>
    <row r="26" spans="1:6" x14ac:dyDescent="0.2">
      <c r="A26" s="1"/>
      <c r="B26" s="6"/>
      <c r="C26" s="6"/>
      <c r="D26" s="6"/>
      <c r="E26" s="6"/>
      <c r="F26" s="1"/>
    </row>
    <row r="27" spans="1:6" x14ac:dyDescent="0.2">
      <c r="B27" s="3"/>
      <c r="C27" s="3"/>
      <c r="D27" s="3"/>
      <c r="E27" s="3"/>
      <c r="F27" s="5"/>
    </row>
    <row r="28" spans="1:6" x14ac:dyDescent="0.2">
      <c r="B28" s="20"/>
      <c r="C28" s="20"/>
      <c r="D28" s="20"/>
      <c r="E28" s="20"/>
      <c r="F28" s="5"/>
    </row>
    <row r="29" spans="1:6" x14ac:dyDescent="0.2">
      <c r="B29" s="20"/>
      <c r="C29" s="20"/>
      <c r="D29" s="20"/>
      <c r="E29" s="20"/>
      <c r="F29" s="5"/>
    </row>
    <row r="30" spans="1:6" x14ac:dyDescent="0.2">
      <c r="B30" s="22"/>
      <c r="C30" s="22"/>
      <c r="D30" s="22"/>
      <c r="E30" s="22"/>
      <c r="F30" s="5"/>
    </row>
    <row r="31" spans="1:6" x14ac:dyDescent="0.2">
      <c r="B31" s="20"/>
      <c r="C31" s="20"/>
      <c r="D31" s="20"/>
      <c r="E31" s="20"/>
      <c r="F31" s="5"/>
    </row>
    <row r="32" spans="1:6" x14ac:dyDescent="0.2">
      <c r="B32" s="3"/>
      <c r="C32" s="3"/>
      <c r="D32" s="3"/>
      <c r="E32" s="3"/>
      <c r="F32" s="5"/>
    </row>
  </sheetData>
  <phoneticPr fontId="4" type="noConversion"/>
  <pageMargins left="0.75" right="0.75" top="1" bottom="1" header="0.5" footer="0.5"/>
  <pageSetup paperSize="9" orientation="portrait" horizontalDpi="4294967292" verticalDpi="429496729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G16" sqref="G16:H19"/>
    </sheetView>
  </sheetViews>
  <sheetFormatPr baseColWidth="10" defaultRowHeight="16" x14ac:dyDescent="0.2"/>
  <cols>
    <col min="1" max="1" width="23.6640625" customWidth="1"/>
    <col min="6" max="6" width="21" customWidth="1"/>
    <col min="10" max="10" width="11" bestFit="1" customWidth="1"/>
  </cols>
  <sheetData>
    <row r="1" spans="1:11" x14ac:dyDescent="0.2">
      <c r="A1" s="7" t="s">
        <v>62</v>
      </c>
      <c r="B1" t="s">
        <v>60</v>
      </c>
      <c r="C1" t="s">
        <v>66</v>
      </c>
      <c r="D1" s="7" t="s">
        <v>65</v>
      </c>
      <c r="F1" s="7" t="s">
        <v>38</v>
      </c>
      <c r="G1" t="s">
        <v>61</v>
      </c>
      <c r="H1" t="s">
        <v>34</v>
      </c>
      <c r="I1" t="s">
        <v>63</v>
      </c>
      <c r="J1" t="s">
        <v>31</v>
      </c>
      <c r="K1" t="s">
        <v>67</v>
      </c>
    </row>
    <row r="2" spans="1:11" x14ac:dyDescent="0.2">
      <c r="A2" s="7" t="s">
        <v>7</v>
      </c>
      <c r="B2">
        <v>83</v>
      </c>
      <c r="C2" s="14">
        <v>195</v>
      </c>
      <c r="D2" s="16">
        <f>Tabel5[[#This Row],[min 30]]/Tabel5[[#This Row],[totaal]]</f>
        <v>0.42564102564102563</v>
      </c>
      <c r="F2" s="7" t="s">
        <v>7</v>
      </c>
      <c r="G2">
        <v>13</v>
      </c>
      <c r="H2">
        <v>40</v>
      </c>
      <c r="I2">
        <f t="shared" ref="I2:I21" si="0">G2+H2</f>
        <v>53</v>
      </c>
      <c r="J2" s="14">
        <v>195</v>
      </c>
      <c r="K2" s="11">
        <f>Tabel57[[#This Row],[D+E+C]]/Tabel57[[#This Row],[Totaal]]</f>
        <v>0.27179487179487177</v>
      </c>
    </row>
    <row r="3" spans="1:11" x14ac:dyDescent="0.2">
      <c r="A3" s="8" t="s">
        <v>24</v>
      </c>
      <c r="B3">
        <v>0</v>
      </c>
      <c r="C3" s="14">
        <v>5</v>
      </c>
      <c r="D3" s="17">
        <f>Tabel5[[#This Row],[min 30]]/Tabel5[[#This Row],[totaal]]</f>
        <v>0</v>
      </c>
      <c r="F3" s="8" t="s">
        <v>24</v>
      </c>
      <c r="G3">
        <v>0</v>
      </c>
      <c r="H3">
        <v>0</v>
      </c>
      <c r="I3">
        <f t="shared" si="0"/>
        <v>0</v>
      </c>
      <c r="J3" s="14">
        <v>5</v>
      </c>
      <c r="K3" s="11">
        <f>Tabel57[[#This Row],[D+E+C]]/Tabel57[[#This Row],[Totaal]]</f>
        <v>0</v>
      </c>
    </row>
    <row r="4" spans="1:11" x14ac:dyDescent="0.2">
      <c r="A4" s="7" t="s">
        <v>17</v>
      </c>
      <c r="B4">
        <v>2</v>
      </c>
      <c r="C4" s="14">
        <v>4</v>
      </c>
      <c r="D4" s="16">
        <f>Tabel5[[#This Row],[min 30]]/Tabel5[[#This Row],[totaal]]</f>
        <v>0.5</v>
      </c>
      <c r="F4" s="7" t="s">
        <v>17</v>
      </c>
      <c r="G4">
        <v>0</v>
      </c>
      <c r="H4">
        <v>1</v>
      </c>
      <c r="I4">
        <f t="shared" si="0"/>
        <v>1</v>
      </c>
      <c r="J4" s="14">
        <v>4</v>
      </c>
      <c r="K4" s="11">
        <f>Tabel57[[#This Row],[D+E+C]]/Tabel57[[#This Row],[Totaal]]</f>
        <v>0.25</v>
      </c>
    </row>
    <row r="5" spans="1:11" x14ac:dyDescent="0.2">
      <c r="A5" s="8" t="s">
        <v>8</v>
      </c>
      <c r="B5">
        <v>3</v>
      </c>
      <c r="C5" s="14">
        <v>6</v>
      </c>
      <c r="D5" s="17">
        <f>Tabel5[[#This Row],[min 30]]/Tabel5[[#This Row],[totaal]]</f>
        <v>0.5</v>
      </c>
      <c r="F5" s="8" t="s">
        <v>8</v>
      </c>
      <c r="G5">
        <v>0</v>
      </c>
      <c r="H5">
        <v>1</v>
      </c>
      <c r="I5">
        <f t="shared" si="0"/>
        <v>1</v>
      </c>
      <c r="J5" s="14">
        <v>6</v>
      </c>
      <c r="K5" s="11">
        <f>Tabel57[[#This Row],[D+E+C]]/Tabel57[[#This Row],[Totaal]]</f>
        <v>0.16666666666666666</v>
      </c>
    </row>
    <row r="6" spans="1:11" x14ac:dyDescent="0.2">
      <c r="A6" s="7" t="s">
        <v>5</v>
      </c>
      <c r="B6">
        <v>10</v>
      </c>
      <c r="C6" s="14">
        <v>47</v>
      </c>
      <c r="D6" s="16">
        <f>Tabel5[[#This Row],[min 30]]/Tabel5[[#This Row],[totaal]]</f>
        <v>0.21276595744680851</v>
      </c>
      <c r="F6" s="7" t="s">
        <v>5</v>
      </c>
      <c r="G6">
        <v>13</v>
      </c>
      <c r="H6">
        <v>0</v>
      </c>
      <c r="I6">
        <f t="shared" si="0"/>
        <v>13</v>
      </c>
      <c r="J6" s="14">
        <v>47</v>
      </c>
      <c r="K6" s="11">
        <f>Tabel57[[#This Row],[D+E+C]]/Tabel57[[#This Row],[Totaal]]</f>
        <v>0.27659574468085107</v>
      </c>
    </row>
    <row r="7" spans="1:11" x14ac:dyDescent="0.2">
      <c r="A7" s="8" t="s">
        <v>3</v>
      </c>
      <c r="B7">
        <v>0</v>
      </c>
      <c r="C7" s="14">
        <v>0</v>
      </c>
      <c r="D7" s="16" t="e">
        <f>Tabel5[[#This Row],[min 30]]/Tabel5[[#This Row],[totaal]]</f>
        <v>#DIV/0!</v>
      </c>
      <c r="F7" s="8" t="s">
        <v>3</v>
      </c>
      <c r="G7">
        <v>0</v>
      </c>
      <c r="H7">
        <v>0</v>
      </c>
      <c r="I7">
        <f t="shared" si="0"/>
        <v>0</v>
      </c>
      <c r="J7" s="14">
        <v>0</v>
      </c>
      <c r="K7" s="11" t="e">
        <f>Tabel57[[#This Row],[D+E+C]]/Tabel57[[#This Row],[Totaal]]</f>
        <v>#DIV/0!</v>
      </c>
    </row>
    <row r="8" spans="1:11" x14ac:dyDescent="0.2">
      <c r="A8" s="7" t="s">
        <v>18</v>
      </c>
      <c r="B8">
        <v>1</v>
      </c>
      <c r="C8" s="14">
        <v>4</v>
      </c>
      <c r="D8" s="16">
        <f>Tabel5[[#This Row],[min 30]]/Tabel5[[#This Row],[totaal]]</f>
        <v>0.25</v>
      </c>
      <c r="F8" s="7" t="s">
        <v>18</v>
      </c>
      <c r="G8">
        <v>1</v>
      </c>
      <c r="H8">
        <v>0</v>
      </c>
      <c r="I8">
        <f t="shared" si="0"/>
        <v>1</v>
      </c>
      <c r="J8" s="14">
        <v>4</v>
      </c>
      <c r="K8" s="11">
        <f>Tabel57[[#This Row],[D+E+C]]/Tabel57[[#This Row],[Totaal]]</f>
        <v>0.25</v>
      </c>
    </row>
    <row r="9" spans="1:11" x14ac:dyDescent="0.2">
      <c r="A9" s="8" t="s">
        <v>19</v>
      </c>
      <c r="B9" s="19">
        <v>16</v>
      </c>
      <c r="C9" s="14">
        <v>70</v>
      </c>
      <c r="D9" s="17">
        <f>Tabel5[[#This Row],[min 30]]/Tabel5[[#This Row],[totaal]]</f>
        <v>0.22857142857142856</v>
      </c>
      <c r="F9" s="8" t="s">
        <v>19</v>
      </c>
      <c r="G9">
        <v>26</v>
      </c>
      <c r="H9">
        <v>6</v>
      </c>
      <c r="I9">
        <f t="shared" si="0"/>
        <v>32</v>
      </c>
      <c r="J9" s="14">
        <v>70</v>
      </c>
      <c r="K9" s="11">
        <f>Tabel57[[#This Row],[D+E+C]]/Tabel57[[#This Row],[Totaal]]</f>
        <v>0.45714285714285713</v>
      </c>
    </row>
    <row r="10" spans="1:11" x14ac:dyDescent="0.2">
      <c r="A10" s="7" t="s">
        <v>23</v>
      </c>
      <c r="B10" s="19">
        <v>1</v>
      </c>
      <c r="C10" s="14">
        <v>1</v>
      </c>
      <c r="D10" s="16">
        <f>Tabel5[[#This Row],[min 30]]/Tabel5[[#This Row],[totaal]]</f>
        <v>1</v>
      </c>
      <c r="F10" s="7" t="s">
        <v>23</v>
      </c>
      <c r="G10">
        <v>0</v>
      </c>
      <c r="H10">
        <v>0</v>
      </c>
      <c r="I10">
        <f t="shared" si="0"/>
        <v>0</v>
      </c>
      <c r="J10" s="14">
        <v>1</v>
      </c>
      <c r="K10" s="11">
        <f>Tabel57[[#This Row],[D+E+C]]/Tabel57[[#This Row],[Totaal]]</f>
        <v>0</v>
      </c>
    </row>
    <row r="11" spans="1:11" x14ac:dyDescent="0.2">
      <c r="A11" s="8" t="s">
        <v>6</v>
      </c>
      <c r="B11" s="19">
        <v>1</v>
      </c>
      <c r="C11" s="14">
        <v>5</v>
      </c>
      <c r="D11" s="17">
        <f>Tabel5[[#This Row],[min 30]]/Tabel5[[#This Row],[totaal]]</f>
        <v>0.2</v>
      </c>
      <c r="F11" s="8" t="s">
        <v>6</v>
      </c>
      <c r="H11">
        <v>5</v>
      </c>
      <c r="I11">
        <f t="shared" si="0"/>
        <v>5</v>
      </c>
      <c r="J11" s="14">
        <v>5</v>
      </c>
      <c r="K11" s="11">
        <f>Tabel57[[#This Row],[D+E+C]]/Tabel57[[#This Row],[Totaal]]</f>
        <v>1</v>
      </c>
    </row>
    <row r="12" spans="1:11" x14ac:dyDescent="0.2">
      <c r="A12" s="7" t="s">
        <v>20</v>
      </c>
      <c r="B12">
        <v>1</v>
      </c>
      <c r="C12" s="14">
        <v>3</v>
      </c>
      <c r="D12" s="16">
        <f>Tabel5[[#This Row],[min 30]]/Tabel5[[#This Row],[totaal]]</f>
        <v>0.33333333333333331</v>
      </c>
      <c r="F12" s="7" t="s">
        <v>20</v>
      </c>
      <c r="G12">
        <v>0</v>
      </c>
      <c r="H12">
        <v>1</v>
      </c>
      <c r="I12">
        <f t="shared" si="0"/>
        <v>1</v>
      </c>
      <c r="J12" s="14">
        <v>3</v>
      </c>
      <c r="K12" s="11">
        <f>Tabel57[[#This Row],[D+E+C]]/Tabel57[[#This Row],[Totaal]]</f>
        <v>0.33333333333333331</v>
      </c>
    </row>
    <row r="13" spans="1:11" x14ac:dyDescent="0.2">
      <c r="A13" s="8" t="s">
        <v>16</v>
      </c>
      <c r="B13">
        <v>35</v>
      </c>
      <c r="C13" s="14">
        <v>146</v>
      </c>
      <c r="D13" s="17">
        <f>Tabel5[[#This Row],[min 30]]/Tabel5[[#This Row],[totaal]]</f>
        <v>0.23972602739726026</v>
      </c>
      <c r="F13" s="8" t="s">
        <v>16</v>
      </c>
      <c r="G13">
        <v>19</v>
      </c>
      <c r="H13">
        <v>17</v>
      </c>
      <c r="I13">
        <f t="shared" si="0"/>
        <v>36</v>
      </c>
      <c r="J13" s="14">
        <v>146</v>
      </c>
      <c r="K13" s="11">
        <f>Tabel57[[#This Row],[D+E+C]]/Tabel57[[#This Row],[Totaal]]</f>
        <v>0.24657534246575341</v>
      </c>
    </row>
    <row r="14" spans="1:11" x14ac:dyDescent="0.2">
      <c r="A14" s="7" t="s">
        <v>25</v>
      </c>
      <c r="B14">
        <v>15</v>
      </c>
      <c r="C14" s="14">
        <v>18</v>
      </c>
      <c r="D14" s="16">
        <f>Tabel5[[#This Row],[min 30]]/Tabel5[[#This Row],[totaal]]</f>
        <v>0.83333333333333337</v>
      </c>
      <c r="F14" s="7" t="s">
        <v>25</v>
      </c>
      <c r="G14">
        <v>6</v>
      </c>
      <c r="H14">
        <v>6</v>
      </c>
      <c r="I14">
        <f t="shared" si="0"/>
        <v>12</v>
      </c>
      <c r="J14" s="14">
        <v>18</v>
      </c>
      <c r="K14" s="11">
        <f>Tabel57[[#This Row],[D+E+C]]/Tabel57[[#This Row],[Totaal]]</f>
        <v>0.66666666666666663</v>
      </c>
    </row>
    <row r="15" spans="1:11" x14ac:dyDescent="0.2">
      <c r="A15" s="8" t="s">
        <v>21</v>
      </c>
      <c r="B15">
        <v>2</v>
      </c>
      <c r="C15" s="14">
        <v>8</v>
      </c>
      <c r="D15" s="17">
        <f>Tabel5[[#This Row],[min 30]]/Tabel5[[#This Row],[totaal]]</f>
        <v>0.25</v>
      </c>
      <c r="F15" s="8" t="s">
        <v>21</v>
      </c>
      <c r="G15">
        <v>0</v>
      </c>
      <c r="H15">
        <v>0</v>
      </c>
      <c r="I15">
        <f t="shared" si="0"/>
        <v>0</v>
      </c>
      <c r="J15" s="14">
        <v>8</v>
      </c>
      <c r="K15" s="11">
        <f>Tabel57[[#This Row],[D+E+C]]/Tabel57[[#This Row],[Totaal]]</f>
        <v>0</v>
      </c>
    </row>
    <row r="16" spans="1:11" x14ac:dyDescent="0.2">
      <c r="A16" s="8" t="s">
        <v>13</v>
      </c>
      <c r="B16">
        <v>7</v>
      </c>
      <c r="C16" s="14">
        <v>11</v>
      </c>
      <c r="D16" s="17">
        <f>Tabel5[[#This Row],[min 30]]/Tabel5[[#This Row],[totaal]]</f>
        <v>0.63636363636363635</v>
      </c>
      <c r="F16" s="8" t="s">
        <v>13</v>
      </c>
      <c r="G16" s="19"/>
      <c r="H16" s="19">
        <v>11</v>
      </c>
      <c r="I16">
        <f t="shared" si="0"/>
        <v>11</v>
      </c>
      <c r="J16" s="14">
        <v>11</v>
      </c>
      <c r="K16" s="11">
        <f>Tabel57[[#This Row],[D+E+C]]/Tabel57[[#This Row],[Totaal]]</f>
        <v>1</v>
      </c>
    </row>
    <row r="17" spans="1:11" x14ac:dyDescent="0.2">
      <c r="A17" s="7" t="s">
        <v>59</v>
      </c>
      <c r="B17">
        <v>5</v>
      </c>
      <c r="C17" s="14">
        <v>44</v>
      </c>
      <c r="D17" s="16">
        <f>Tabel5[[#This Row],[min 30]]/Tabel5[[#This Row],[totaal]]</f>
        <v>0.11363636363636363</v>
      </c>
      <c r="F17" s="7" t="s">
        <v>59</v>
      </c>
      <c r="G17" s="19">
        <v>5</v>
      </c>
      <c r="H17" s="19">
        <v>5</v>
      </c>
      <c r="I17">
        <f t="shared" si="0"/>
        <v>10</v>
      </c>
      <c r="J17" s="14">
        <v>44</v>
      </c>
      <c r="K17" s="11">
        <f>Tabel57[[#This Row],[D+E+C]]/Tabel57[[#This Row],[Totaal]]</f>
        <v>0.22727272727272727</v>
      </c>
    </row>
    <row r="18" spans="1:11" x14ac:dyDescent="0.2">
      <c r="A18" s="7" t="s">
        <v>12</v>
      </c>
      <c r="B18">
        <v>272</v>
      </c>
      <c r="C18" s="14">
        <v>831</v>
      </c>
      <c r="D18" s="16">
        <f>Tabel5[[#This Row],[min 30]]/Tabel5[[#This Row],[totaal]]</f>
        <v>0.32731648616125153</v>
      </c>
      <c r="F18" s="7" t="s">
        <v>12</v>
      </c>
      <c r="G18" s="19">
        <v>446</v>
      </c>
      <c r="H18" s="19"/>
      <c r="I18">
        <f t="shared" si="0"/>
        <v>446</v>
      </c>
      <c r="J18" s="14">
        <v>831</v>
      </c>
      <c r="K18" s="11">
        <f>Tabel57[[#This Row],[D+E+C]]/Tabel57[[#This Row],[Totaal]]</f>
        <v>0.53670276774969916</v>
      </c>
    </row>
    <row r="19" spans="1:11" x14ac:dyDescent="0.2">
      <c r="A19" s="8" t="s">
        <v>15</v>
      </c>
      <c r="B19">
        <v>126</v>
      </c>
      <c r="C19" s="14">
        <v>186</v>
      </c>
      <c r="D19" s="17">
        <f>Tabel5[[#This Row],[min 30]]/Tabel5[[#This Row],[totaal]]</f>
        <v>0.67741935483870963</v>
      </c>
      <c r="F19" s="8" t="s">
        <v>15</v>
      </c>
      <c r="G19" s="19">
        <v>142</v>
      </c>
      <c r="H19" s="19">
        <v>12</v>
      </c>
      <c r="I19">
        <f t="shared" si="0"/>
        <v>154</v>
      </c>
      <c r="J19" s="14">
        <v>186</v>
      </c>
      <c r="K19" s="11">
        <f>Tabel57[[#This Row],[D+E+C]]/Tabel57[[#This Row],[Totaal]]</f>
        <v>0.82795698924731187</v>
      </c>
    </row>
    <row r="20" spans="1:11" x14ac:dyDescent="0.2">
      <c r="A20" s="7" t="s">
        <v>11</v>
      </c>
      <c r="B20">
        <v>18</v>
      </c>
      <c r="C20" s="14">
        <v>52</v>
      </c>
      <c r="D20" s="16">
        <f>Tabel5[[#This Row],[min 30]]/Tabel5[[#This Row],[totaal]]</f>
        <v>0.34615384615384615</v>
      </c>
      <c r="F20" s="7" t="s">
        <v>11</v>
      </c>
      <c r="G20">
        <v>21</v>
      </c>
      <c r="H20">
        <v>18</v>
      </c>
      <c r="I20">
        <f t="shared" si="0"/>
        <v>39</v>
      </c>
      <c r="J20" s="14">
        <v>52</v>
      </c>
      <c r="K20" s="11">
        <f>Tabel57[[#This Row],[D+E+C]]/Tabel57[[#This Row],[Totaal]]</f>
        <v>0.75</v>
      </c>
    </row>
    <row r="21" spans="1:11" x14ac:dyDescent="0.2">
      <c r="A21" s="8" t="s">
        <v>26</v>
      </c>
      <c r="B21">
        <v>11</v>
      </c>
      <c r="C21" s="14">
        <v>27</v>
      </c>
      <c r="D21" s="17">
        <f>Tabel5[[#This Row],[min 30]]/Tabel5[[#This Row],[totaal]]</f>
        <v>0.40740740740740738</v>
      </c>
      <c r="F21" s="8" t="s">
        <v>26</v>
      </c>
      <c r="H21">
        <v>8</v>
      </c>
      <c r="I21">
        <f t="shared" si="0"/>
        <v>8</v>
      </c>
      <c r="J21" s="14">
        <v>27</v>
      </c>
      <c r="K21" s="11">
        <f>Tabel57[[#This Row],[D+E+C]]/Tabel57[[#This Row],[Totaal]]</f>
        <v>0.29629629629629628</v>
      </c>
    </row>
    <row r="22" spans="1:11" ht="17" thickBot="1" x14ac:dyDescent="0.25">
      <c r="A22" s="12" t="s">
        <v>31</v>
      </c>
      <c r="B22" s="2">
        <f>SUM(B2:B21)</f>
        <v>609</v>
      </c>
      <c r="C22" s="15"/>
      <c r="F22" s="12"/>
      <c r="G22" s="2">
        <f>SUM(G2:G21)</f>
        <v>692</v>
      </c>
      <c r="H22" s="2">
        <f>SUM(H2:H21)</f>
        <v>131</v>
      </c>
      <c r="I22" s="13">
        <f>SUM(I2:I21)</f>
        <v>823</v>
      </c>
      <c r="J22" s="18">
        <f>SUM(J2:J21)</f>
        <v>1663</v>
      </c>
      <c r="K22" s="11">
        <f>Tabel57[[#Totals],[D+E+C]]/Tabel57[[#Totals],[Totaal]]</f>
        <v>0.49488875526157544</v>
      </c>
    </row>
    <row r="23" spans="1:11" ht="17" thickTop="1" x14ac:dyDescent="0.2">
      <c r="A23" t="s">
        <v>64</v>
      </c>
      <c r="B23" s="9">
        <v>1119</v>
      </c>
      <c r="F23" t="s">
        <v>64</v>
      </c>
      <c r="G23" s="9">
        <v>1119</v>
      </c>
      <c r="H23" s="9"/>
      <c r="I23" s="9"/>
    </row>
    <row r="24" spans="1:11" x14ac:dyDescent="0.2">
      <c r="B24" s="11">
        <f>Tabel5[[#Totals],[min 30]]/B23</f>
        <v>0.5442359249329759</v>
      </c>
      <c r="G24" s="11">
        <f>Tabel57[[#Totals],[D+E]]/G23</f>
        <v>0.61840929401251121</v>
      </c>
      <c r="H24" s="11"/>
      <c r="I24" s="11">
        <f>Tabel57[[#Totals],[D+E+C]]/G23</f>
        <v>0.73547810545129577</v>
      </c>
    </row>
  </sheetData>
  <phoneticPr fontId="4" type="noConversion"/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2015</vt:lpstr>
      <vt:lpstr>2016</vt:lpstr>
      <vt:lpstr>2015 werving</vt:lpstr>
      <vt:lpstr>Leeftijd + niveau</vt:lpstr>
    </vt:vector>
  </TitlesOfParts>
  <Company>Spa fractie Brussel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Smet</dc:creator>
  <cp:lastModifiedBy>Microsoft Office-gebruiker</cp:lastModifiedBy>
  <cp:lastPrinted>2016-09-30T13:37:19Z</cp:lastPrinted>
  <dcterms:created xsi:type="dcterms:W3CDTF">2015-07-06T08:51:59Z</dcterms:created>
  <dcterms:modified xsi:type="dcterms:W3CDTF">2016-10-12T08:54:03Z</dcterms:modified>
</cp:coreProperties>
</file>